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Реестр" sheetId="1" state="visible" r:id="rId1"/>
    <sheet xmlns:r="http://schemas.openxmlformats.org/officeDocument/2006/relationships" name="Сводка по поставщикам" sheetId="2" state="visible" r:id="rId2"/>
    <sheet xmlns:r="http://schemas.openxmlformats.org/officeDocument/2006/relationships" name="По месяцам" sheetId="3" state="visible" r:id="rId3"/>
    <sheet xmlns:r="http://schemas.openxmlformats.org/officeDocument/2006/relationships" name="Проверить" sheetId="4" state="visible" r:id="rId4"/>
    <sheet xmlns:r="http://schemas.openxmlformats.org/officeDocument/2006/relationships" name="Источник" sheetId="5" state="visible" r:id="rId5"/>
  </sheets>
  <definedNames>
    <definedName name="_xlnm._FilterDatabase" localSheetId="0" hidden="1">'Реестр'!$A$1:$L$37</definedName>
    <definedName name="_xlnm._FilterDatabase" localSheetId="1" hidden="1">'Сводка по поставщикам'!$A$1:$G$14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6">
    <font>
      <name val="Calibri"/>
      <family val="2"/>
      <color theme="1"/>
      <sz val="11"/>
      <scheme val="minor"/>
    </font>
    <font>
      <b val="1"/>
      <color rgb="00FFFFFF"/>
    </font>
    <font>
      <b val="1"/>
      <sz val="12"/>
    </font>
    <font>
      <b val="1"/>
    </font>
    <font>
      <i val="1"/>
      <sz val="9"/>
    </font>
    <font>
      <i val="1"/>
    </font>
  </fonts>
  <fills count="5">
    <fill>
      <patternFill/>
    </fill>
    <fill>
      <patternFill patternType="gray125"/>
    </fill>
    <fill>
      <patternFill patternType="solid">
        <fgColor rgb="001C5CAB"/>
      </patternFill>
    </fill>
    <fill>
      <patternFill patternType="solid">
        <fgColor rgb="00E8F1FC"/>
      </patternFill>
    </fill>
    <fill>
      <patternFill patternType="solid">
        <fgColor rgb="00FDF3D8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165" fontId="0" fillId="0" borderId="1" pivotButton="0" quotePrefix="0" xfId="0"/>
    <xf numFmtId="4" fontId="0" fillId="3" borderId="1" pivotButton="0" quotePrefix="0" xfId="0"/>
    <xf numFmtId="0" fontId="0" fillId="4" borderId="1" pivotButton="0" quotePrefix="0" xfId="0"/>
    <xf numFmtId="0" fontId="2" fillId="0" borderId="0" pivotButton="0" quotePrefix="0" xfId="0"/>
    <xf numFmtId="0" fontId="3" fillId="0" borderId="0" pivotButton="0" quotePrefix="0" xfId="0"/>
    <xf numFmtId="4" fontId="0" fillId="0" borderId="0" pivotButton="0" quotePrefix="0" xfId="0"/>
    <xf numFmtId="0" fontId="4" fillId="0" borderId="0" pivotButton="0" quotePrefix="0" xfId="0"/>
    <xf numFmtId="0" fontId="1" fillId="2" borderId="1" applyAlignment="1" pivotButton="0" quotePrefix="0" xfId="0">
      <alignment horizontal="center" wrapText="1"/>
    </xf>
    <xf numFmtId="4" fontId="0" fillId="0" borderId="1" pivotButton="0" quotePrefix="0" xfId="0"/>
    <xf numFmtId="4" fontId="3" fillId="0" borderId="0" pivotButton="0" quotePrefix="0" xfId="0"/>
    <xf numFmtId="0" fontId="5" fillId="0" borderId="0" pivotButton="0" quotePrefix="0" xfId="0"/>
    <xf numFmtId="0" fontId="1" fillId="2" borderId="1" pivotButton="0" quotePrefix="0" xfId="0"/>
    <xf numFmtId="0" fontId="3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2" customWidth="1" min="3" max="3"/>
    <col width="12" customWidth="1" min="4" max="4"/>
    <col width="15" customWidth="1" min="5" max="5"/>
    <col width="34" customWidth="1" min="6" max="6"/>
    <col width="16" customWidth="1" min="7" max="7"/>
    <col width="8" customWidth="1" min="8" max="8"/>
    <col width="10" customWidth="1" min="9" max="9"/>
    <col width="12" customWidth="1" min="10" max="10"/>
    <col width="15" customWidth="1" min="11" max="11"/>
    <col width="52" customWidth="1" min="12" max="12"/>
  </cols>
  <sheetData>
    <row r="1">
      <c r="A1" s="1" t="inlineStr">
        <is>
          <t>DocEntry</t>
        </is>
      </c>
      <c r="B1" s="1" t="inlineStr">
        <is>
          <t>DocNum</t>
        </is>
      </c>
      <c r="C1" s="1" t="inlineStr">
        <is>
          <t>Дата счёта</t>
        </is>
      </c>
      <c r="D1" s="1" t="inlineStr">
        <is>
          <t>Срок оплаты</t>
        </is>
      </c>
      <c r="E1" s="1" t="inlineStr">
        <is>
          <t>Код поставщика</t>
        </is>
      </c>
      <c r="F1" s="1" t="inlineStr">
        <is>
          <t>Поставщик</t>
        </is>
      </c>
      <c r="G1" s="1" t="inlineStr">
        <is>
          <t>Сумма</t>
        </is>
      </c>
      <c r="H1" s="1" t="inlineStr">
        <is>
          <t>Валюта</t>
        </is>
      </c>
      <c r="I1" s="1" t="inlineStr">
        <is>
          <t>Статус</t>
        </is>
      </c>
      <c r="J1" s="1" t="inlineStr">
        <is>
          <t>Статус (SAP)</t>
        </is>
      </c>
      <c r="K1" s="1" t="inlineStr">
        <is>
          <t>Возможный дубль</t>
        </is>
      </c>
      <c r="L1" s="1" t="inlineStr">
        <is>
          <t>Источник</t>
        </is>
      </c>
    </row>
    <row r="2">
      <c r="A2" s="2" t="n">
        <v>260</v>
      </c>
      <c r="B2" s="2" t="n">
        <v>201</v>
      </c>
      <c r="C2" s="3" t="n">
        <v>46023</v>
      </c>
      <c r="D2" s="3" t="n">
        <v>46023</v>
      </c>
      <c r="E2" s="2" t="inlineStr">
        <is>
          <t>Поставщик</t>
        </is>
      </c>
      <c r="F2" s="2" t="inlineStr">
        <is>
          <t>Поставщик</t>
        </is>
      </c>
      <c r="G2" s="4" t="n">
        <v>833.33</v>
      </c>
      <c r="H2" s="2" t="inlineStr">
        <is>
          <t>UZS</t>
        </is>
      </c>
      <c r="I2" s="2" t="inlineStr">
        <is>
          <t>Закрыт</t>
        </is>
      </c>
      <c r="J2" s="2" t="inlineStr">
        <is>
          <t>bost_Close</t>
        </is>
      </c>
      <c r="K2" s="5" t="inlineStr">
        <is>
          <t>да</t>
        </is>
      </c>
      <c r="L2" s="2" t="inlineStr">
        <is>
          <t>SAP: PurchaseInvoices, DocEntry 260 / DocNum 201</t>
        </is>
      </c>
    </row>
    <row r="3">
      <c r="A3" s="2" t="n">
        <v>261</v>
      </c>
      <c r="B3" s="2" t="n">
        <v>202</v>
      </c>
      <c r="C3" s="3" t="n">
        <v>46023</v>
      </c>
      <c r="D3" s="3" t="n">
        <v>46023</v>
      </c>
      <c r="E3" s="2" t="inlineStr">
        <is>
          <t>Поставщик</t>
        </is>
      </c>
      <c r="F3" s="2" t="inlineStr">
        <is>
          <t>Поставщик</t>
        </is>
      </c>
      <c r="G3" s="4" t="n">
        <v>833.33</v>
      </c>
      <c r="H3" s="2" t="inlineStr">
        <is>
          <t>UZS</t>
        </is>
      </c>
      <c r="I3" s="2" t="inlineStr">
        <is>
          <t>Закрыт</t>
        </is>
      </c>
      <c r="J3" s="2" t="inlineStr">
        <is>
          <t>bost_Close</t>
        </is>
      </c>
      <c r="K3" s="5" t="inlineStr">
        <is>
          <t>да</t>
        </is>
      </c>
      <c r="L3" s="2" t="inlineStr">
        <is>
          <t>SAP: PurchaseInvoices, DocEntry 261 / DocNum 202</t>
        </is>
      </c>
    </row>
    <row r="4">
      <c r="A4" s="2" t="n">
        <v>211</v>
      </c>
      <c r="B4" s="2" t="n">
        <v>181</v>
      </c>
      <c r="C4" s="3" t="n">
        <v>46028</v>
      </c>
      <c r="D4" s="3" t="n">
        <v>46028</v>
      </c>
      <c r="E4" s="2" t="inlineStr">
        <is>
          <t>4321</t>
        </is>
      </c>
      <c r="F4" s="2" t="inlineStr">
        <is>
          <t>Imagine Corp</t>
        </is>
      </c>
      <c r="G4" s="4" t="n">
        <v>326</v>
      </c>
      <c r="H4" s="2" t="inlineStr">
        <is>
          <t>USD</t>
        </is>
      </c>
      <c r="I4" s="2" t="inlineStr">
        <is>
          <t>Открыт</t>
        </is>
      </c>
      <c r="J4" s="2" t="inlineStr">
        <is>
          <t>bost_Open</t>
        </is>
      </c>
      <c r="K4" s="2" t="inlineStr"/>
      <c r="L4" s="2" t="inlineStr">
        <is>
          <t>SAP: PurchaseInvoices, DocEntry 211 / DocNum 181</t>
        </is>
      </c>
    </row>
    <row r="5">
      <c r="A5" s="2" t="n">
        <v>214</v>
      </c>
      <c r="B5" s="2" t="n">
        <v>182</v>
      </c>
      <c r="C5" s="3" t="n">
        <v>46028</v>
      </c>
      <c r="D5" s="3" t="n">
        <v>46028</v>
      </c>
      <c r="E5" s="2" t="inlineStr">
        <is>
          <t>П00026</t>
        </is>
      </c>
      <c r="F5" s="2" t="inlineStr">
        <is>
          <t>Supplier</t>
        </is>
      </c>
      <c r="G5" s="4" t="n">
        <v>1630</v>
      </c>
      <c r="H5" s="2" t="inlineStr">
        <is>
          <t>USD</t>
        </is>
      </c>
      <c r="I5" s="2" t="inlineStr">
        <is>
          <t>Закрыт</t>
        </is>
      </c>
      <c r="J5" s="2" t="inlineStr">
        <is>
          <t>bost_Close</t>
        </is>
      </c>
      <c r="K5" s="5" t="inlineStr">
        <is>
          <t>да</t>
        </is>
      </c>
      <c r="L5" s="2" t="inlineStr">
        <is>
          <t>SAP: PurchaseInvoices, DocEntry 214 / DocNum 182</t>
        </is>
      </c>
    </row>
    <row r="6">
      <c r="A6" s="2" t="n">
        <v>216</v>
      </c>
      <c r="B6" s="2" t="n">
        <v>183</v>
      </c>
      <c r="C6" s="3" t="n">
        <v>46028</v>
      </c>
      <c r="D6" s="3" t="n">
        <v>46028</v>
      </c>
      <c r="E6" s="2" t="inlineStr">
        <is>
          <t>П00026</t>
        </is>
      </c>
      <c r="F6" s="2" t="inlineStr">
        <is>
          <t>Supplier</t>
        </is>
      </c>
      <c r="G6" s="4" t="n">
        <v>815</v>
      </c>
      <c r="H6" s="2" t="inlineStr">
        <is>
          <t>USD</t>
        </is>
      </c>
      <c r="I6" s="2" t="inlineStr">
        <is>
          <t>Закрыт</t>
        </is>
      </c>
      <c r="J6" s="2" t="inlineStr">
        <is>
          <t>bost_Close</t>
        </is>
      </c>
      <c r="K6" s="2" t="inlineStr"/>
      <c r="L6" s="2" t="inlineStr">
        <is>
          <t>SAP: PurchaseInvoices, DocEntry 216 / DocNum 183</t>
        </is>
      </c>
    </row>
    <row r="7">
      <c r="A7" s="2" t="n">
        <v>218</v>
      </c>
      <c r="B7" s="2" t="n">
        <v>184</v>
      </c>
      <c r="C7" s="3" t="n">
        <v>46028</v>
      </c>
      <c r="D7" s="3" t="n">
        <v>46028</v>
      </c>
      <c r="E7" s="2" t="inlineStr">
        <is>
          <t>П00026</t>
        </is>
      </c>
      <c r="F7" s="2" t="inlineStr">
        <is>
          <t>Supplier</t>
        </is>
      </c>
      <c r="G7" s="4" t="n">
        <v>1630</v>
      </c>
      <c r="H7" s="2" t="inlineStr">
        <is>
          <t>USD</t>
        </is>
      </c>
      <c r="I7" s="2" t="inlineStr">
        <is>
          <t>Открыт</t>
        </is>
      </c>
      <c r="J7" s="2" t="inlineStr">
        <is>
          <t>bost_Open</t>
        </is>
      </c>
      <c r="K7" s="5" t="inlineStr">
        <is>
          <t>да</t>
        </is>
      </c>
      <c r="L7" s="2" t="inlineStr">
        <is>
          <t>SAP: PurchaseInvoices, DocEntry 218 / DocNum 184</t>
        </is>
      </c>
    </row>
    <row r="8">
      <c r="A8" s="2" t="n">
        <v>219</v>
      </c>
      <c r="B8" s="2" t="n">
        <v>185</v>
      </c>
      <c r="C8" s="3" t="n">
        <v>46028</v>
      </c>
      <c r="D8" s="3" t="n">
        <v>46209</v>
      </c>
      <c r="E8" s="2" t="inlineStr">
        <is>
          <t>ПУ002</t>
        </is>
      </c>
      <c r="F8" s="2" t="inlineStr">
        <is>
          <t>Asian Trucks Ltd.</t>
        </is>
      </c>
      <c r="G8" s="4" t="n">
        <v>100</v>
      </c>
      <c r="H8" s="2" t="inlineStr">
        <is>
          <t>USD</t>
        </is>
      </c>
      <c r="I8" s="2" t="inlineStr">
        <is>
          <t>Открыт</t>
        </is>
      </c>
      <c r="J8" s="2" t="inlineStr">
        <is>
          <t>bost_Open</t>
        </is>
      </c>
      <c r="K8" s="2" t="inlineStr"/>
      <c r="L8" s="2" t="inlineStr">
        <is>
          <t>SAP: PurchaseInvoices, DocEntry 219 / DocNum 185</t>
        </is>
      </c>
    </row>
    <row r="9">
      <c r="A9" s="2" t="n">
        <v>221</v>
      </c>
      <c r="B9" s="2" t="n">
        <v>186</v>
      </c>
      <c r="C9" s="3" t="n">
        <v>46029</v>
      </c>
      <c r="D9" s="3" t="n">
        <v>46029</v>
      </c>
      <c r="E9" s="2" t="inlineStr">
        <is>
          <t>П00004</t>
        </is>
      </c>
      <c r="F9" s="2" t="inlineStr">
        <is>
          <t>Agro Innovatsiya Servis MChJ</t>
        </is>
      </c>
      <c r="G9" s="4" t="n">
        <v>594.13</v>
      </c>
      <c r="H9" s="2" t="inlineStr">
        <is>
          <t>USD</t>
        </is>
      </c>
      <c r="I9" s="2" t="inlineStr">
        <is>
          <t>Открыт</t>
        </is>
      </c>
      <c r="J9" s="2" t="inlineStr">
        <is>
          <t>bost_Open</t>
        </is>
      </c>
      <c r="K9" s="2" t="inlineStr"/>
      <c r="L9" s="2" t="inlineStr">
        <is>
          <t>SAP: PurchaseInvoices, DocEntry 221 / DocNum 186</t>
        </is>
      </c>
    </row>
    <row r="10">
      <c r="A10" s="2" t="n">
        <v>222</v>
      </c>
      <c r="B10" s="2" t="n">
        <v>187</v>
      </c>
      <c r="C10" s="3" t="n">
        <v>46029</v>
      </c>
      <c r="D10" s="3" t="n">
        <v>46029</v>
      </c>
      <c r="E10" s="2" t="inlineStr">
        <is>
          <t>П00010</t>
        </is>
      </c>
      <c r="F10" s="2" t="inlineStr">
        <is>
          <t>Sharqona Import Export MChJ</t>
        </is>
      </c>
      <c r="G10" s="4" t="n">
        <v>124.49</v>
      </c>
      <c r="H10" s="2" t="inlineStr">
        <is>
          <t>USD</t>
        </is>
      </c>
      <c r="I10" s="2" t="inlineStr">
        <is>
          <t>Открыт</t>
        </is>
      </c>
      <c r="J10" s="2" t="inlineStr">
        <is>
          <t>bost_Open</t>
        </is>
      </c>
      <c r="K10" s="2" t="inlineStr"/>
      <c r="L10" s="2" t="inlineStr">
        <is>
          <t>SAP: PurchaseInvoices, DocEntry 222 / DocNum 187</t>
        </is>
      </c>
    </row>
    <row r="11">
      <c r="A11" s="2" t="n">
        <v>262</v>
      </c>
      <c r="B11" s="2" t="n">
        <v>203</v>
      </c>
      <c r="C11" s="3" t="n">
        <v>46037</v>
      </c>
      <c r="D11" s="3" t="n">
        <v>46037</v>
      </c>
      <c r="E11" s="2" t="inlineStr">
        <is>
          <t>Поставщик</t>
        </is>
      </c>
      <c r="F11" s="2" t="inlineStr">
        <is>
          <t>Поставщик</t>
        </is>
      </c>
      <c r="G11" s="4" t="n">
        <v>823.05</v>
      </c>
      <c r="H11" s="2" t="inlineStr">
        <is>
          <t>UZS</t>
        </is>
      </c>
      <c r="I11" s="2" t="inlineStr">
        <is>
          <t>Закрыт</t>
        </is>
      </c>
      <c r="J11" s="2" t="inlineStr">
        <is>
          <t>bost_Close</t>
        </is>
      </c>
      <c r="K11" s="2" t="inlineStr"/>
      <c r="L11" s="2" t="inlineStr">
        <is>
          <t>SAP: PurchaseInvoices, DocEntry 262 / DocNum 203</t>
        </is>
      </c>
    </row>
    <row r="12">
      <c r="A12" s="2" t="n">
        <v>228</v>
      </c>
      <c r="B12" s="2" t="n">
        <v>188</v>
      </c>
      <c r="C12" s="3" t="n">
        <v>46039</v>
      </c>
      <c r="D12" s="3" t="n">
        <v>46039</v>
      </c>
      <c r="E12" s="2" t="inlineStr">
        <is>
          <t>П00010</t>
        </is>
      </c>
      <c r="F12" s="2" t="inlineStr">
        <is>
          <t>Sharqona Import Export MChJ</t>
        </is>
      </c>
      <c r="G12" s="4" t="n">
        <v>0</v>
      </c>
      <c r="H12" s="2" t="inlineStr">
        <is>
          <t>USD</t>
        </is>
      </c>
      <c r="I12" s="2" t="inlineStr">
        <is>
          <t>Закрыт</t>
        </is>
      </c>
      <c r="J12" s="2" t="inlineStr">
        <is>
          <t>bost_Close</t>
        </is>
      </c>
      <c r="K12" s="2" t="inlineStr"/>
      <c r="L12" s="2" t="inlineStr">
        <is>
          <t>SAP: PurchaseInvoices, DocEntry 228 / DocNum 188</t>
        </is>
      </c>
    </row>
    <row r="13">
      <c r="A13" s="2" t="n">
        <v>231</v>
      </c>
      <c r="B13" s="2" t="n">
        <v>189</v>
      </c>
      <c r="C13" s="3" t="n">
        <v>46041</v>
      </c>
      <c r="D13" s="3" t="n">
        <v>46041</v>
      </c>
      <c r="E13" s="2" t="inlineStr">
        <is>
          <t>П00004</t>
        </is>
      </c>
      <c r="F13" s="2" t="inlineStr">
        <is>
          <t>Agro Innovatsiya Servis MChJ</t>
        </is>
      </c>
      <c r="G13" s="4" t="n">
        <v>10.45</v>
      </c>
      <c r="H13" s="2" t="inlineStr">
        <is>
          <t>USD</t>
        </is>
      </c>
      <c r="I13" s="2" t="inlineStr">
        <is>
          <t>Открыт</t>
        </is>
      </c>
      <c r="J13" s="2" t="inlineStr">
        <is>
          <t>bost_Open</t>
        </is>
      </c>
      <c r="K13" s="2" t="inlineStr"/>
      <c r="L13" s="2" t="inlineStr">
        <is>
          <t>SAP: PurchaseInvoices, DocEntry 231 / DocNum 189</t>
        </is>
      </c>
    </row>
    <row r="14">
      <c r="A14" s="2" t="n">
        <v>233</v>
      </c>
      <c r="B14" s="2" t="n">
        <v>190</v>
      </c>
      <c r="C14" s="3" t="n">
        <v>46042</v>
      </c>
      <c r="D14" s="3" t="n">
        <v>46048</v>
      </c>
      <c r="E14" s="2" t="inlineStr">
        <is>
          <t>П00003</t>
        </is>
      </c>
      <c r="F14" s="2" t="inlineStr">
        <is>
          <t>Asl Metall Savdo XK</t>
        </is>
      </c>
      <c r="G14" s="4" t="n">
        <v>6311.01</v>
      </c>
      <c r="H14" s="2" t="inlineStr">
        <is>
          <t>USD</t>
        </is>
      </c>
      <c r="I14" s="2" t="inlineStr">
        <is>
          <t>Открыт</t>
        </is>
      </c>
      <c r="J14" s="2" t="inlineStr">
        <is>
          <t>bost_Open</t>
        </is>
      </c>
      <c r="K14" s="2" t="inlineStr"/>
      <c r="L14" s="2" t="inlineStr">
        <is>
          <t>SAP: PurchaseInvoices, DocEntry 233 / DocNum 190</t>
        </is>
      </c>
    </row>
    <row r="15">
      <c r="A15" s="2" t="n">
        <v>235</v>
      </c>
      <c r="B15" s="2" t="n">
        <v>191</v>
      </c>
      <c r="C15" s="3" t="n">
        <v>46042</v>
      </c>
      <c r="D15" s="3" t="n">
        <v>46042</v>
      </c>
      <c r="E15" s="2" t="inlineStr">
        <is>
          <t>П00004</t>
        </is>
      </c>
      <c r="F15" s="2" t="inlineStr">
        <is>
          <t>Agro Innovatsiya Servis MChJ</t>
        </is>
      </c>
      <c r="G15" s="4" t="n">
        <v>15000</v>
      </c>
      <c r="H15" s="2" t="inlineStr">
        <is>
          <t>USD</t>
        </is>
      </c>
      <c r="I15" s="2" t="inlineStr">
        <is>
          <t>Открыт</t>
        </is>
      </c>
      <c r="J15" s="2" t="inlineStr">
        <is>
          <t>bost_Open</t>
        </is>
      </c>
      <c r="K15" s="2" t="inlineStr"/>
      <c r="L15" s="2" t="inlineStr">
        <is>
          <t>SAP: PurchaseInvoices, DocEntry 235 / DocNum 191</t>
        </is>
      </c>
    </row>
    <row r="16">
      <c r="A16" s="2" t="n">
        <v>237</v>
      </c>
      <c r="B16" s="2" t="n">
        <v>192</v>
      </c>
      <c r="C16" s="3" t="n">
        <v>46043</v>
      </c>
      <c r="D16" s="3" t="n">
        <v>46043</v>
      </c>
      <c r="E16" s="2" t="inlineStr">
        <is>
          <t>П00010</t>
        </is>
      </c>
      <c r="F16" s="2" t="inlineStr">
        <is>
          <t>Sharqona Import Export MChJ</t>
        </is>
      </c>
      <c r="G16" s="4" t="n">
        <v>2396812</v>
      </c>
      <c r="H16" s="2" t="inlineStr">
        <is>
          <t>USD</t>
        </is>
      </c>
      <c r="I16" s="2" t="inlineStr">
        <is>
          <t>Открыт</t>
        </is>
      </c>
      <c r="J16" s="2" t="inlineStr">
        <is>
          <t>bost_Open</t>
        </is>
      </c>
      <c r="K16" s="2" t="inlineStr"/>
      <c r="L16" s="2" t="inlineStr">
        <is>
          <t>SAP: PurchaseInvoices, DocEntry 237 / DocNum 192</t>
        </is>
      </c>
    </row>
    <row r="17">
      <c r="A17" s="2" t="n">
        <v>240</v>
      </c>
      <c r="B17" s="2" t="n">
        <v>193</v>
      </c>
      <c r="C17" s="3" t="n">
        <v>46044</v>
      </c>
      <c r="D17" s="3" t="n">
        <v>46044</v>
      </c>
      <c r="E17" s="2" t="inlineStr">
        <is>
          <t>П00007</t>
        </is>
      </c>
      <c r="F17" s="2" t="inlineStr">
        <is>
          <t>Baraka Import Export MChJ</t>
        </is>
      </c>
      <c r="G17" s="4" t="n">
        <v>17568122</v>
      </c>
      <c r="H17" s="2" t="inlineStr">
        <is>
          <t>USD</t>
        </is>
      </c>
      <c r="I17" s="2" t="inlineStr">
        <is>
          <t>Закрыт</t>
        </is>
      </c>
      <c r="J17" s="2" t="inlineStr">
        <is>
          <t>bost_Close</t>
        </is>
      </c>
      <c r="K17" s="2" t="inlineStr"/>
      <c r="L17" s="2" t="inlineStr">
        <is>
          <t>SAP: PurchaseInvoices, DocEntry 240 / DocNum 193</t>
        </is>
      </c>
    </row>
    <row r="18">
      <c r="A18" s="2" t="n">
        <v>242</v>
      </c>
      <c r="B18" s="2" t="n">
        <v>194</v>
      </c>
      <c r="C18" s="3" t="n">
        <v>46045</v>
      </c>
      <c r="D18" s="3" t="n">
        <v>46226</v>
      </c>
      <c r="E18" s="2" t="inlineStr">
        <is>
          <t>П00027</t>
        </is>
      </c>
      <c r="F18" s="2" t="inlineStr">
        <is>
          <t>Meesenburg</t>
        </is>
      </c>
      <c r="G18" s="4" t="n">
        <v>9000</v>
      </c>
      <c r="H18" s="2" t="inlineStr">
        <is>
          <t>USD</t>
        </is>
      </c>
      <c r="I18" s="2" t="inlineStr">
        <is>
          <t>Открыт</t>
        </is>
      </c>
      <c r="J18" s="2" t="inlineStr">
        <is>
          <t>bost_Open</t>
        </is>
      </c>
      <c r="K18" s="2" t="inlineStr"/>
      <c r="L18" s="2" t="inlineStr">
        <is>
          <t>SAP: PurchaseInvoices, DocEntry 242 / DocNum 194</t>
        </is>
      </c>
    </row>
    <row r="19">
      <c r="A19" s="2" t="n">
        <v>244</v>
      </c>
      <c r="B19" s="2" t="n">
        <v>195</v>
      </c>
      <c r="C19" s="3" t="n">
        <v>46046</v>
      </c>
      <c r="D19" s="3" t="n">
        <v>46046</v>
      </c>
      <c r="E19" s="2" t="inlineStr">
        <is>
          <t>ПУ002</t>
        </is>
      </c>
      <c r="F19" s="2" t="inlineStr">
        <is>
          <t>Asian Trucks Ltd.</t>
        </is>
      </c>
      <c r="G19" s="4" t="n">
        <v>777</v>
      </c>
      <c r="H19" s="2" t="inlineStr">
        <is>
          <t>USD</t>
        </is>
      </c>
      <c r="I19" s="2" t="inlineStr">
        <is>
          <t>Открыт</t>
        </is>
      </c>
      <c r="J19" s="2" t="inlineStr">
        <is>
          <t>bost_Open</t>
        </is>
      </c>
      <c r="K19" s="2" t="inlineStr"/>
      <c r="L19" s="2" t="inlineStr">
        <is>
          <t>SAP: PurchaseInvoices, DocEntry 244 / DocNum 195</t>
        </is>
      </c>
    </row>
    <row r="20">
      <c r="A20" s="2" t="n">
        <v>248</v>
      </c>
      <c r="B20" s="2" t="n">
        <v>196</v>
      </c>
      <c r="C20" s="3" t="n">
        <v>46046</v>
      </c>
      <c r="D20" s="3" t="n">
        <v>46046</v>
      </c>
      <c r="E20" s="2" t="inlineStr">
        <is>
          <t>П00003</t>
        </is>
      </c>
      <c r="F20" s="2" t="inlineStr">
        <is>
          <t>Asl Metall Savdo XK</t>
        </is>
      </c>
      <c r="G20" s="4" t="n">
        <v>22.58</v>
      </c>
      <c r="H20" s="2" t="inlineStr">
        <is>
          <t>USD</t>
        </is>
      </c>
      <c r="I20" s="2" t="inlineStr">
        <is>
          <t>Открыт</t>
        </is>
      </c>
      <c r="J20" s="2" t="inlineStr">
        <is>
          <t>bost_Open</t>
        </is>
      </c>
      <c r="K20" s="2" t="inlineStr"/>
      <c r="L20" s="2" t="inlineStr">
        <is>
          <t>SAP: PurchaseInvoices, DocEntry 248 / DocNum 196</t>
        </is>
      </c>
    </row>
    <row r="21">
      <c r="A21" s="2" t="n">
        <v>251</v>
      </c>
      <c r="B21" s="2" t="n">
        <v>197</v>
      </c>
      <c r="C21" s="3" t="n">
        <v>46051</v>
      </c>
      <c r="D21" s="3" t="n">
        <v>46051</v>
      </c>
      <c r="E21" s="2" t="inlineStr">
        <is>
          <t>П00004</t>
        </is>
      </c>
      <c r="F21" s="2" t="inlineStr">
        <is>
          <t>Agro Innovatsiya Servis MChJ</t>
        </is>
      </c>
      <c r="G21" s="4" t="n">
        <v>10.41</v>
      </c>
      <c r="H21" s="2" t="inlineStr">
        <is>
          <t>USD</t>
        </is>
      </c>
      <c r="I21" s="2" t="inlineStr">
        <is>
          <t>Открыт</t>
        </is>
      </c>
      <c r="J21" s="2" t="inlineStr">
        <is>
          <t>bost_Open</t>
        </is>
      </c>
      <c r="K21" s="2" t="inlineStr"/>
      <c r="L21" s="2" t="inlineStr">
        <is>
          <t>SAP: PurchaseInvoices, DocEntry 251 / DocNum 197</t>
        </is>
      </c>
    </row>
    <row r="22">
      <c r="A22" s="2" t="n">
        <v>253</v>
      </c>
      <c r="B22" s="2" t="n">
        <v>198</v>
      </c>
      <c r="C22" s="3" t="n">
        <v>46051</v>
      </c>
      <c r="D22" s="3" t="n">
        <v>46051</v>
      </c>
      <c r="E22" s="2" t="inlineStr">
        <is>
          <t>П00002</t>
        </is>
      </c>
      <c r="F22" s="2" t="inlineStr">
        <is>
          <t>Barqaror Logistic Servis MChJ</t>
        </is>
      </c>
      <c r="G22" s="4" t="n">
        <v>742.63</v>
      </c>
      <c r="H22" s="2" t="inlineStr">
        <is>
          <t>USD</t>
        </is>
      </c>
      <c r="I22" s="2" t="inlineStr">
        <is>
          <t>Открыт</t>
        </is>
      </c>
      <c r="J22" s="2" t="inlineStr">
        <is>
          <t>bost_Open</t>
        </is>
      </c>
      <c r="K22" s="2" t="inlineStr"/>
      <c r="L22" s="2" t="inlineStr">
        <is>
          <t>SAP: PurchaseInvoices, DocEntry 253 / DocNum 198</t>
        </is>
      </c>
    </row>
    <row r="23">
      <c r="A23" s="2" t="n">
        <v>255</v>
      </c>
      <c r="B23" s="2" t="n">
        <v>199</v>
      </c>
      <c r="C23" s="3" t="n">
        <v>46051</v>
      </c>
      <c r="D23" s="3" t="n">
        <v>46051</v>
      </c>
      <c r="E23" s="2" t="inlineStr">
        <is>
          <t>П00002</t>
        </is>
      </c>
      <c r="F23" s="2" t="inlineStr">
        <is>
          <t>Barqaror Logistic Servis MChJ</t>
        </is>
      </c>
      <c r="G23" s="4" t="n">
        <v>198.67</v>
      </c>
      <c r="H23" s="2" t="inlineStr">
        <is>
          <t>USD</t>
        </is>
      </c>
      <c r="I23" s="2" t="inlineStr">
        <is>
          <t>Открыт</t>
        </is>
      </c>
      <c r="J23" s="2" t="inlineStr">
        <is>
          <t>bost_Open</t>
        </is>
      </c>
      <c r="K23" s="2" t="inlineStr"/>
      <c r="L23" s="2" t="inlineStr">
        <is>
          <t>SAP: PurchaseInvoices, DocEntry 255 / DocNum 199</t>
        </is>
      </c>
    </row>
    <row r="24">
      <c r="A24" s="2" t="n">
        <v>258</v>
      </c>
      <c r="B24" s="2" t="n">
        <v>200</v>
      </c>
      <c r="C24" s="3" t="n">
        <v>46052</v>
      </c>
      <c r="D24" s="3" t="n">
        <v>46052</v>
      </c>
      <c r="E24" s="2" t="inlineStr">
        <is>
          <t>Поставщик</t>
        </is>
      </c>
      <c r="F24" s="2" t="inlineStr">
        <is>
          <t>Поставщик</t>
        </is>
      </c>
      <c r="G24" s="4" t="n">
        <v>4000</v>
      </c>
      <c r="H24" s="2" t="inlineStr">
        <is>
          <t>UZS</t>
        </is>
      </c>
      <c r="I24" s="2" t="inlineStr">
        <is>
          <t>Закрыт</t>
        </is>
      </c>
      <c r="J24" s="2" t="inlineStr">
        <is>
          <t>bost_Close</t>
        </is>
      </c>
      <c r="K24" s="2" t="inlineStr"/>
      <c r="L24" s="2" t="inlineStr">
        <is>
          <t>SAP: PurchaseInvoices, DocEntry 258 / DocNum 200</t>
        </is>
      </c>
    </row>
    <row r="25">
      <c r="A25" s="2" t="n">
        <v>264</v>
      </c>
      <c r="B25" s="2" t="n">
        <v>204</v>
      </c>
      <c r="C25" s="3" t="n">
        <v>46052</v>
      </c>
      <c r="D25" s="3" t="n">
        <v>46052</v>
      </c>
      <c r="E25" s="2" t="inlineStr">
        <is>
          <t>П00004</t>
        </is>
      </c>
      <c r="F25" s="2" t="inlineStr">
        <is>
          <t>Agro Innovatsiya Servis MChJ</t>
        </is>
      </c>
      <c r="G25" s="4" t="n">
        <v>254.12</v>
      </c>
      <c r="H25" s="2" t="inlineStr">
        <is>
          <t>USD</t>
        </is>
      </c>
      <c r="I25" s="2" t="inlineStr">
        <is>
          <t>Открыт</t>
        </is>
      </c>
      <c r="J25" s="2" t="inlineStr">
        <is>
          <t>bost_Open</t>
        </is>
      </c>
      <c r="K25" s="2" t="inlineStr"/>
      <c r="L25" s="2" t="inlineStr">
        <is>
          <t>SAP: PurchaseInvoices, DocEntry 264 / DocNum 204</t>
        </is>
      </c>
    </row>
    <row r="26">
      <c r="A26" s="2" t="n">
        <v>266</v>
      </c>
      <c r="B26" s="2" t="n">
        <v>205</v>
      </c>
      <c r="C26" s="3" t="n">
        <v>46052</v>
      </c>
      <c r="D26" s="3" t="n">
        <v>46052</v>
      </c>
      <c r="E26" s="2" t="inlineStr">
        <is>
          <t>Поставщик</t>
        </is>
      </c>
      <c r="F26" s="2" t="inlineStr">
        <is>
          <t>Поставщик</t>
        </is>
      </c>
      <c r="G26" s="4" t="n">
        <v>32.8</v>
      </c>
      <c r="H26" s="2" t="inlineStr">
        <is>
          <t>UZS</t>
        </is>
      </c>
      <c r="I26" s="2" t="inlineStr">
        <is>
          <t>Открыт</t>
        </is>
      </c>
      <c r="J26" s="2" t="inlineStr">
        <is>
          <t>bost_Open</t>
        </is>
      </c>
      <c r="K26" s="2" t="inlineStr"/>
      <c r="L26" s="2" t="inlineStr">
        <is>
          <t>SAP: PurchaseInvoices, DocEntry 266 / DocNum 205</t>
        </is>
      </c>
    </row>
    <row r="27">
      <c r="A27" s="2" t="n">
        <v>270</v>
      </c>
      <c r="B27" s="2" t="n">
        <v>206</v>
      </c>
      <c r="C27" s="3" t="n">
        <v>46082</v>
      </c>
      <c r="D27" s="3" t="n">
        <v>46082</v>
      </c>
      <c r="E27" s="2" t="inlineStr">
        <is>
          <t>П00028</t>
        </is>
      </c>
      <c r="F27" s="2" t="inlineStr">
        <is>
          <t>Supplier A</t>
        </is>
      </c>
      <c r="G27" s="4" t="n">
        <v>82.64</v>
      </c>
      <c r="H27" s="2" t="inlineStr">
        <is>
          <t>UZS</t>
        </is>
      </c>
      <c r="I27" s="2" t="inlineStr">
        <is>
          <t>Открыт</t>
        </is>
      </c>
      <c r="J27" s="2" t="inlineStr">
        <is>
          <t>bost_Open</t>
        </is>
      </c>
      <c r="K27" s="2" t="inlineStr"/>
      <c r="L27" s="2" t="inlineStr">
        <is>
          <t>SAP: PurchaseInvoices, DocEntry 270 / DocNum 206</t>
        </is>
      </c>
    </row>
    <row r="28">
      <c r="A28" s="2" t="n">
        <v>271</v>
      </c>
      <c r="B28" s="2" t="n">
        <v>207</v>
      </c>
      <c r="C28" s="3" t="n">
        <v>46083</v>
      </c>
      <c r="D28" s="3" t="n">
        <v>46083</v>
      </c>
      <c r="E28" s="2" t="inlineStr">
        <is>
          <t>П00028</t>
        </is>
      </c>
      <c r="F28" s="2" t="inlineStr">
        <is>
          <t>Supplier A</t>
        </is>
      </c>
      <c r="G28" s="4" t="n">
        <v>165.29</v>
      </c>
      <c r="H28" s="2" t="inlineStr">
        <is>
          <t>UZS</t>
        </is>
      </c>
      <c r="I28" s="2" t="inlineStr">
        <is>
          <t>Открыт</t>
        </is>
      </c>
      <c r="J28" s="2" t="inlineStr">
        <is>
          <t>bost_Open</t>
        </is>
      </c>
      <c r="K28" s="2" t="inlineStr"/>
      <c r="L28" s="2" t="inlineStr">
        <is>
          <t>SAP: PurchaseInvoices, DocEntry 271 / DocNum 207</t>
        </is>
      </c>
    </row>
    <row r="29">
      <c r="A29" s="2" t="n">
        <v>276</v>
      </c>
      <c r="B29" s="2" t="n">
        <v>209</v>
      </c>
      <c r="C29" s="3" t="n">
        <v>46143</v>
      </c>
      <c r="D29" s="3" t="n">
        <v>46143</v>
      </c>
      <c r="E29" s="2" t="inlineStr">
        <is>
          <t>П00021</t>
        </is>
      </c>
      <c r="F29" s="2" t="inlineStr">
        <is>
          <t>Dubai International Trading LLC</t>
        </is>
      </c>
      <c r="G29" s="4" t="n">
        <v>4655.54</v>
      </c>
      <c r="H29" s="2" t="inlineStr">
        <is>
          <t>USD</t>
        </is>
      </c>
      <c r="I29" s="2" t="inlineStr">
        <is>
          <t>Закрыт</t>
        </is>
      </c>
      <c r="J29" s="2" t="inlineStr">
        <is>
          <t>bost_Close</t>
        </is>
      </c>
      <c r="K29" s="2" t="inlineStr"/>
      <c r="L29" s="2" t="inlineStr">
        <is>
          <t>SAP: PurchaseInvoices, DocEntry 276 / DocNum 209</t>
        </is>
      </c>
    </row>
    <row r="30">
      <c r="A30" s="2" t="n">
        <v>275</v>
      </c>
      <c r="B30" s="2" t="n">
        <v>208</v>
      </c>
      <c r="C30" s="3" t="n">
        <v>46153</v>
      </c>
      <c r="D30" s="3" t="n">
        <v>46153</v>
      </c>
      <c r="E30" s="2" t="inlineStr">
        <is>
          <t>П00004</t>
        </is>
      </c>
      <c r="F30" s="2" t="inlineStr">
        <is>
          <t>Agro Innovatsiya Servis MChJ</t>
        </is>
      </c>
      <c r="G30" s="4" t="n">
        <v>85500</v>
      </c>
      <c r="H30" s="2" t="inlineStr">
        <is>
          <t>USD</t>
        </is>
      </c>
      <c r="I30" s="2" t="inlineStr">
        <is>
          <t>Открыт</t>
        </is>
      </c>
      <c r="J30" s="2" t="inlineStr">
        <is>
          <t>bost_Open</t>
        </is>
      </c>
      <c r="K30" s="2" t="inlineStr"/>
      <c r="L30" s="2" t="inlineStr">
        <is>
          <t>SAP: PurchaseInvoices, DocEntry 275 / DocNum 208</t>
        </is>
      </c>
    </row>
    <row r="31">
      <c r="A31" s="2" t="n">
        <v>278</v>
      </c>
      <c r="B31" s="2" t="n">
        <v>210</v>
      </c>
      <c r="C31" s="3" t="n">
        <v>46153</v>
      </c>
      <c r="D31" s="3" t="n">
        <v>46337</v>
      </c>
      <c r="E31" s="2" t="inlineStr">
        <is>
          <t>П00016</t>
        </is>
      </c>
      <c r="F31" s="2" t="inlineStr">
        <is>
          <t>EuroTech International GmbH</t>
        </is>
      </c>
      <c r="G31" s="4" t="n">
        <v>4510.38</v>
      </c>
      <c r="H31" s="2" t="inlineStr">
        <is>
          <t>USD</t>
        </is>
      </c>
      <c r="I31" s="2" t="inlineStr">
        <is>
          <t>Закрыт</t>
        </is>
      </c>
      <c r="J31" s="2" t="inlineStr">
        <is>
          <t>bost_Close</t>
        </is>
      </c>
      <c r="K31" s="2" t="inlineStr"/>
      <c r="L31" s="2" t="inlineStr">
        <is>
          <t>SAP: PurchaseInvoices, DocEntry 278 / DocNum 210</t>
        </is>
      </c>
    </row>
    <row r="32">
      <c r="A32" s="2" t="n">
        <v>279</v>
      </c>
      <c r="B32" s="2" t="n">
        <v>211</v>
      </c>
      <c r="C32" s="3" t="n">
        <v>46153</v>
      </c>
      <c r="D32" s="3" t="n">
        <v>46153</v>
      </c>
      <c r="E32" s="2" t="inlineStr">
        <is>
          <t>Поставщик</t>
        </is>
      </c>
      <c r="F32" s="2" t="inlineStr">
        <is>
          <t>Поставщик</t>
        </is>
      </c>
      <c r="G32" s="4" t="n">
        <v>416.66</v>
      </c>
      <c r="H32" s="2" t="inlineStr">
        <is>
          <t>UZS</t>
        </is>
      </c>
      <c r="I32" s="2" t="inlineStr">
        <is>
          <t>Закрыт</t>
        </is>
      </c>
      <c r="J32" s="2" t="inlineStr">
        <is>
          <t>bost_Close</t>
        </is>
      </c>
      <c r="K32" s="2" t="inlineStr"/>
      <c r="L32" s="2" t="inlineStr">
        <is>
          <t>SAP: PurchaseInvoices, DocEntry 279 / DocNum 211</t>
        </is>
      </c>
    </row>
    <row r="33">
      <c r="A33" s="2" t="n">
        <v>280</v>
      </c>
      <c r="B33" s="2" t="n">
        <v>212</v>
      </c>
      <c r="C33" s="3" t="n">
        <v>46154</v>
      </c>
      <c r="D33" s="3" t="n">
        <v>46154</v>
      </c>
      <c r="E33" s="2" t="inlineStr">
        <is>
          <t>П00026</t>
        </is>
      </c>
      <c r="F33" s="2" t="inlineStr">
        <is>
          <t>Supplier</t>
        </is>
      </c>
      <c r="G33" s="4" t="n">
        <v>43000</v>
      </c>
      <c r="H33" s="2" t="inlineStr">
        <is>
          <t>USD</t>
        </is>
      </c>
      <c r="I33" s="2" t="inlineStr">
        <is>
          <t>Открыт</t>
        </is>
      </c>
      <c r="J33" s="2" t="inlineStr">
        <is>
          <t>bost_Open</t>
        </is>
      </c>
      <c r="K33" s="2" t="inlineStr"/>
      <c r="L33" s="2" t="inlineStr">
        <is>
          <t>SAP: PurchaseInvoices, DocEntry 280 / DocNum 212</t>
        </is>
      </c>
    </row>
    <row r="34">
      <c r="A34" s="2" t="n">
        <v>287</v>
      </c>
      <c r="B34" s="2" t="n">
        <v>213</v>
      </c>
      <c r="C34" s="3" t="n">
        <v>46162</v>
      </c>
      <c r="D34" s="3" t="n">
        <v>46162</v>
      </c>
      <c r="E34" s="2" t="inlineStr">
        <is>
          <t>П00004</t>
        </is>
      </c>
      <c r="F34" s="2" t="inlineStr">
        <is>
          <t>Agro Innovatsiya Servis MChJ</t>
        </is>
      </c>
      <c r="G34" s="4" t="n">
        <v>15.15</v>
      </c>
      <c r="H34" s="2" t="inlineStr">
        <is>
          <t>USD</t>
        </is>
      </c>
      <c r="I34" s="2" t="inlineStr">
        <is>
          <t>Закрыт</t>
        </is>
      </c>
      <c r="J34" s="2" t="inlineStr">
        <is>
          <t>bost_Close</t>
        </is>
      </c>
      <c r="K34" s="2" t="inlineStr"/>
      <c r="L34" s="2" t="inlineStr">
        <is>
          <t>SAP: PurchaseInvoices, DocEntry 287 / DocNum 213</t>
        </is>
      </c>
    </row>
    <row r="35">
      <c r="A35" s="2" t="n">
        <v>290</v>
      </c>
      <c r="B35" s="2" t="n">
        <v>214</v>
      </c>
      <c r="C35" s="3" t="n">
        <v>46248</v>
      </c>
      <c r="D35" s="3" t="n">
        <v>46248</v>
      </c>
      <c r="E35" s="2" t="inlineStr">
        <is>
          <t>П00007</t>
        </is>
      </c>
      <c r="F35" s="2" t="inlineStr">
        <is>
          <t>Baraka Import Export MChJ</t>
        </is>
      </c>
      <c r="G35" s="4" t="n">
        <v>36</v>
      </c>
      <c r="H35" s="2" t="inlineStr">
        <is>
          <t>USD</t>
        </is>
      </c>
      <c r="I35" s="2" t="inlineStr">
        <is>
          <t>Закрыт</t>
        </is>
      </c>
      <c r="J35" s="2" t="inlineStr">
        <is>
          <t>bost_Close</t>
        </is>
      </c>
      <c r="K35" s="5" t="inlineStr">
        <is>
          <t>да</t>
        </is>
      </c>
      <c r="L35" s="2" t="inlineStr">
        <is>
          <t>SAP: PurchaseInvoices, DocEntry 290 / DocNum 214</t>
        </is>
      </c>
    </row>
    <row r="36">
      <c r="A36" s="2" t="n">
        <v>291</v>
      </c>
      <c r="B36" s="2" t="n">
        <v>215</v>
      </c>
      <c r="C36" s="3" t="n">
        <v>46248</v>
      </c>
      <c r="D36" s="3" t="n">
        <v>46248</v>
      </c>
      <c r="E36" s="2" t="inlineStr">
        <is>
          <t>П00007</t>
        </is>
      </c>
      <c r="F36" s="2" t="inlineStr">
        <is>
          <t>Baraka Import Export MChJ</t>
        </is>
      </c>
      <c r="G36" s="4" t="n">
        <v>36</v>
      </c>
      <c r="H36" s="2" t="inlineStr">
        <is>
          <t>USD</t>
        </is>
      </c>
      <c r="I36" s="2" t="inlineStr">
        <is>
          <t>Закрыт</t>
        </is>
      </c>
      <c r="J36" s="2" t="inlineStr">
        <is>
          <t>bost_Close</t>
        </is>
      </c>
      <c r="K36" s="5" t="inlineStr">
        <is>
          <t>да</t>
        </is>
      </c>
      <c r="L36" s="2" t="inlineStr">
        <is>
          <t>SAP: PurchaseInvoices, DocEntry 291 / DocNum 215</t>
        </is>
      </c>
    </row>
    <row r="37">
      <c r="A37" s="2" t="n">
        <v>292</v>
      </c>
      <c r="B37" s="2" t="n">
        <v>216</v>
      </c>
      <c r="C37" s="3" t="n">
        <v>46248</v>
      </c>
      <c r="D37" s="3" t="n">
        <v>46248</v>
      </c>
      <c r="E37" s="2" t="inlineStr">
        <is>
          <t>П00007</t>
        </is>
      </c>
      <c r="F37" s="2" t="inlineStr">
        <is>
          <t>Baraka Import Export MChJ</t>
        </is>
      </c>
      <c r="G37" s="4" t="n">
        <v>400</v>
      </c>
      <c r="H37" s="2" t="inlineStr">
        <is>
          <t>USD</t>
        </is>
      </c>
      <c r="I37" s="2" t="inlineStr">
        <is>
          <t>Открыт</t>
        </is>
      </c>
      <c r="J37" s="2" t="inlineStr">
        <is>
          <t>bost_Open</t>
        </is>
      </c>
      <c r="K37" s="2" t="inlineStr"/>
      <c r="L37" s="2" t="inlineStr">
        <is>
          <t>SAP: PurchaseInvoices, DocEntry 292 / DocNum 216</t>
        </is>
      </c>
    </row>
    <row r="39">
      <c r="A39" s="6" t="inlineStr">
        <is>
          <t>ИТОГИ (формулы по листу «Реестр»; USD и UZS НЕ складываются — курс не задан)</t>
        </is>
      </c>
    </row>
    <row r="40">
      <c r="A40" s="7" t="inlineStr">
        <is>
          <t>Валюта</t>
        </is>
      </c>
      <c r="B40" s="7" t="inlineStr">
        <is>
          <t>Кол-во счетов</t>
        </is>
      </c>
      <c r="C40" s="7" t="inlineStr">
        <is>
          <t>Сумма</t>
        </is>
      </c>
    </row>
    <row r="41">
      <c r="A41" t="inlineStr">
        <is>
          <t>USD</t>
        </is>
      </c>
      <c r="B41">
        <f>COUNTIF($H$2:$H$37,A41)</f>
        <v/>
      </c>
      <c r="C41" s="8">
        <f>SUMIF($H$2:$H$37,A41,$G$2:$G$37)</f>
        <v/>
      </c>
    </row>
    <row r="42">
      <c r="A42" t="inlineStr">
        <is>
          <t>UZS</t>
        </is>
      </c>
      <c r="B42">
        <f>COUNTIF($H$2:$H$37,A42)</f>
        <v/>
      </c>
      <c r="C42" s="8">
        <f>SUMIF($H$2:$H$37,A42,$G$2:$G$37)</f>
        <v/>
      </c>
    </row>
    <row r="44">
      <c r="A44" s="7" t="inlineStr">
        <is>
          <t>Всего счетов</t>
        </is>
      </c>
      <c r="C44">
        <f>COUNTA($B$2:$B$37)</f>
        <v/>
      </c>
    </row>
    <row r="45">
      <c r="A45" s="7" t="inlineStr">
        <is>
          <t>Поставщиков (уникальных)</t>
        </is>
      </c>
      <c r="C45">
        <f>SUMPRODUCT(($E$2:$E$37&lt;&gt;"")/COUNTIF($E$2:$E$37,$E$2:$E$37&amp;""))</f>
        <v/>
      </c>
    </row>
    <row r="46">
      <c r="A46" s="7" t="inlineStr">
        <is>
          <t>Открытых счетов</t>
        </is>
      </c>
      <c r="C46">
        <f>COUNTIF($J$2:$J$37,"bost_Open")</f>
        <v/>
      </c>
    </row>
    <row r="47">
      <c r="A47" s="7" t="inlineStr">
        <is>
          <t>Закрытых счетов</t>
        </is>
      </c>
      <c r="C47">
        <f>COUNTIF($J$2:$J$37,"bost_Close")</f>
        <v/>
      </c>
    </row>
    <row r="48">
      <c r="A48" s="7" t="inlineStr">
        <is>
          <t>Помечено «возможный дубль»</t>
        </is>
      </c>
      <c r="C48">
        <f>COUNTIF($K$2:$K$37,"да")</f>
        <v/>
      </c>
    </row>
    <row r="50">
      <c r="A50" s="9" t="inlineStr">
        <is>
          <t>Заливка в столбце «Сумма» = значение из SAP как есть. Итоги — формулы, пересчитываются при фильтрации/правке.</t>
        </is>
      </c>
    </row>
  </sheetData>
  <autoFilter ref="A1:L3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cols>
    <col width="16" customWidth="1" min="1" max="1"/>
    <col width="34" customWidth="1" min="2" max="2"/>
    <col width="18" customWidth="1" min="3" max="3"/>
    <col width="12" customWidth="1" min="4" max="4"/>
    <col width="16" customWidth="1" min="5" max="5"/>
    <col width="12" customWidth="1" min="6" max="6"/>
    <col width="13" customWidth="1" min="7" max="7"/>
  </cols>
  <sheetData>
    <row r="1">
      <c r="A1" s="10" t="inlineStr">
        <is>
          <t>Код поставщика</t>
        </is>
      </c>
      <c r="B1" s="10" t="inlineStr">
        <is>
          <t>Поставщик</t>
        </is>
      </c>
      <c r="C1" s="10" t="inlineStr">
        <is>
          <t>Сумма USD</t>
        </is>
      </c>
      <c r="D1" s="10" t="inlineStr">
        <is>
          <t>Счетов USD</t>
        </is>
      </c>
      <c r="E1" s="10" t="inlineStr">
        <is>
          <t>Сумма UZS</t>
        </is>
      </c>
      <c r="F1" s="10" t="inlineStr">
        <is>
          <t>Счетов UZS</t>
        </is>
      </c>
      <c r="G1" s="10" t="inlineStr">
        <is>
          <t>Всего счетов</t>
        </is>
      </c>
    </row>
    <row r="2">
      <c r="A2" s="2" t="inlineStr">
        <is>
          <t>П00007</t>
        </is>
      </c>
      <c r="B2" s="2" t="inlineStr">
        <is>
          <t>Baraka Import Export MChJ</t>
        </is>
      </c>
      <c r="C2" s="11">
        <f>SUMIFS(Реестр!$G$2:$G$37,Реестр!$E$2:$E$37,$A2,Реестр!$H$2:$H$37,"USD")</f>
        <v/>
      </c>
      <c r="D2" s="2">
        <f>COUNTIFS(Реестр!$E$2:$E$37,$A2,Реестр!$H$2:$H$37,"USD")</f>
        <v/>
      </c>
      <c r="E2" s="11">
        <f>SUMIFS(Реестр!$G$2:$G$37,Реестр!$E$2:$E$37,$A2,Реестр!$H$2:$H$37,"UZS")</f>
        <v/>
      </c>
      <c r="F2" s="2">
        <f>COUNTIFS(Реестр!$E$2:$E$37,$A2,Реестр!$H$2:$H$37,"UZS")</f>
        <v/>
      </c>
      <c r="G2" s="2">
        <f>COUNTIF(Реестр!$E$2:$E$37,$A2)</f>
        <v/>
      </c>
    </row>
    <row r="3">
      <c r="A3" s="2" t="inlineStr">
        <is>
          <t>П00010</t>
        </is>
      </c>
      <c r="B3" s="2" t="inlineStr">
        <is>
          <t>Sharqona Import Export MChJ</t>
        </is>
      </c>
      <c r="C3" s="11">
        <f>SUMIFS(Реестр!$G$2:$G$37,Реестр!$E$2:$E$37,$A3,Реестр!$H$2:$H$37,"USD")</f>
        <v/>
      </c>
      <c r="D3" s="2">
        <f>COUNTIFS(Реестр!$E$2:$E$37,$A3,Реестр!$H$2:$H$37,"USD")</f>
        <v/>
      </c>
      <c r="E3" s="11">
        <f>SUMIFS(Реестр!$G$2:$G$37,Реестр!$E$2:$E$37,$A3,Реестр!$H$2:$H$37,"UZS")</f>
        <v/>
      </c>
      <c r="F3" s="2">
        <f>COUNTIFS(Реестр!$E$2:$E$37,$A3,Реестр!$H$2:$H$37,"UZS")</f>
        <v/>
      </c>
      <c r="G3" s="2">
        <f>COUNTIF(Реестр!$E$2:$E$37,$A3)</f>
        <v/>
      </c>
    </row>
    <row r="4">
      <c r="A4" s="2" t="inlineStr">
        <is>
          <t>П00004</t>
        </is>
      </c>
      <c r="B4" s="2" t="inlineStr">
        <is>
          <t>Agro Innovatsiya Servis MChJ</t>
        </is>
      </c>
      <c r="C4" s="11">
        <f>SUMIFS(Реестр!$G$2:$G$37,Реестр!$E$2:$E$37,$A4,Реестр!$H$2:$H$37,"USD")</f>
        <v/>
      </c>
      <c r="D4" s="2">
        <f>COUNTIFS(Реестр!$E$2:$E$37,$A4,Реестр!$H$2:$H$37,"USD")</f>
        <v/>
      </c>
      <c r="E4" s="11">
        <f>SUMIFS(Реестр!$G$2:$G$37,Реестр!$E$2:$E$37,$A4,Реестр!$H$2:$H$37,"UZS")</f>
        <v/>
      </c>
      <c r="F4" s="2">
        <f>COUNTIFS(Реестр!$E$2:$E$37,$A4,Реестр!$H$2:$H$37,"UZS")</f>
        <v/>
      </c>
      <c r="G4" s="2">
        <f>COUNTIF(Реестр!$E$2:$E$37,$A4)</f>
        <v/>
      </c>
    </row>
    <row r="5">
      <c r="A5" s="2" t="inlineStr">
        <is>
          <t>П00026</t>
        </is>
      </c>
      <c r="B5" s="2" t="inlineStr">
        <is>
          <t>Supplier</t>
        </is>
      </c>
      <c r="C5" s="11">
        <f>SUMIFS(Реестр!$G$2:$G$37,Реестр!$E$2:$E$37,$A5,Реестр!$H$2:$H$37,"USD")</f>
        <v/>
      </c>
      <c r="D5" s="2">
        <f>COUNTIFS(Реестр!$E$2:$E$37,$A5,Реестр!$H$2:$H$37,"USD")</f>
        <v/>
      </c>
      <c r="E5" s="11">
        <f>SUMIFS(Реестр!$G$2:$G$37,Реестр!$E$2:$E$37,$A5,Реестр!$H$2:$H$37,"UZS")</f>
        <v/>
      </c>
      <c r="F5" s="2">
        <f>COUNTIFS(Реестр!$E$2:$E$37,$A5,Реестр!$H$2:$H$37,"UZS")</f>
        <v/>
      </c>
      <c r="G5" s="2">
        <f>COUNTIF(Реестр!$E$2:$E$37,$A5)</f>
        <v/>
      </c>
    </row>
    <row r="6">
      <c r="A6" s="2" t="inlineStr">
        <is>
          <t>П00027</t>
        </is>
      </c>
      <c r="B6" s="2" t="inlineStr">
        <is>
          <t>Meesenburg</t>
        </is>
      </c>
      <c r="C6" s="11">
        <f>SUMIFS(Реестр!$G$2:$G$37,Реестр!$E$2:$E$37,$A6,Реестр!$H$2:$H$37,"USD")</f>
        <v/>
      </c>
      <c r="D6" s="2">
        <f>COUNTIFS(Реестр!$E$2:$E$37,$A6,Реестр!$H$2:$H$37,"USD")</f>
        <v/>
      </c>
      <c r="E6" s="11">
        <f>SUMIFS(Реестр!$G$2:$G$37,Реестр!$E$2:$E$37,$A6,Реестр!$H$2:$H$37,"UZS")</f>
        <v/>
      </c>
      <c r="F6" s="2">
        <f>COUNTIFS(Реестр!$E$2:$E$37,$A6,Реестр!$H$2:$H$37,"UZS")</f>
        <v/>
      </c>
      <c r="G6" s="2">
        <f>COUNTIF(Реестр!$E$2:$E$37,$A6)</f>
        <v/>
      </c>
    </row>
    <row r="7">
      <c r="A7" s="2" t="inlineStr">
        <is>
          <t>П00003</t>
        </is>
      </c>
      <c r="B7" s="2" t="inlineStr">
        <is>
          <t>Asl Metall Savdo XK</t>
        </is>
      </c>
      <c r="C7" s="11">
        <f>SUMIFS(Реестр!$G$2:$G$37,Реестр!$E$2:$E$37,$A7,Реестр!$H$2:$H$37,"USD")</f>
        <v/>
      </c>
      <c r="D7" s="2">
        <f>COUNTIFS(Реестр!$E$2:$E$37,$A7,Реестр!$H$2:$H$37,"USD")</f>
        <v/>
      </c>
      <c r="E7" s="11">
        <f>SUMIFS(Реестр!$G$2:$G$37,Реестр!$E$2:$E$37,$A7,Реестр!$H$2:$H$37,"UZS")</f>
        <v/>
      </c>
      <c r="F7" s="2">
        <f>COUNTIFS(Реестр!$E$2:$E$37,$A7,Реестр!$H$2:$H$37,"UZS")</f>
        <v/>
      </c>
      <c r="G7" s="2">
        <f>COUNTIF(Реестр!$E$2:$E$37,$A7)</f>
        <v/>
      </c>
    </row>
    <row r="8">
      <c r="A8" s="2" t="inlineStr">
        <is>
          <t>П00021</t>
        </is>
      </c>
      <c r="B8" s="2" t="inlineStr">
        <is>
          <t>Dubai International Trading LLC</t>
        </is>
      </c>
      <c r="C8" s="11">
        <f>SUMIFS(Реестр!$G$2:$G$37,Реестр!$E$2:$E$37,$A8,Реестр!$H$2:$H$37,"USD")</f>
        <v/>
      </c>
      <c r="D8" s="2">
        <f>COUNTIFS(Реестр!$E$2:$E$37,$A8,Реестр!$H$2:$H$37,"USD")</f>
        <v/>
      </c>
      <c r="E8" s="11">
        <f>SUMIFS(Реестр!$G$2:$G$37,Реестр!$E$2:$E$37,$A8,Реестр!$H$2:$H$37,"UZS")</f>
        <v/>
      </c>
      <c r="F8" s="2">
        <f>COUNTIFS(Реестр!$E$2:$E$37,$A8,Реестр!$H$2:$H$37,"UZS")</f>
        <v/>
      </c>
      <c r="G8" s="2">
        <f>COUNTIF(Реестр!$E$2:$E$37,$A8)</f>
        <v/>
      </c>
    </row>
    <row r="9">
      <c r="A9" s="2" t="inlineStr">
        <is>
          <t>П00016</t>
        </is>
      </c>
      <c r="B9" s="2" t="inlineStr">
        <is>
          <t>EuroTech International GmbH</t>
        </is>
      </c>
      <c r="C9" s="11">
        <f>SUMIFS(Реестр!$G$2:$G$37,Реестр!$E$2:$E$37,$A9,Реестр!$H$2:$H$37,"USD")</f>
        <v/>
      </c>
      <c r="D9" s="2">
        <f>COUNTIFS(Реестр!$E$2:$E$37,$A9,Реестр!$H$2:$H$37,"USD")</f>
        <v/>
      </c>
      <c r="E9" s="11">
        <f>SUMIFS(Реестр!$G$2:$G$37,Реестр!$E$2:$E$37,$A9,Реестр!$H$2:$H$37,"UZS")</f>
        <v/>
      </c>
      <c r="F9" s="2">
        <f>COUNTIFS(Реестр!$E$2:$E$37,$A9,Реестр!$H$2:$H$37,"UZS")</f>
        <v/>
      </c>
      <c r="G9" s="2">
        <f>COUNTIF(Реестр!$E$2:$E$37,$A9)</f>
        <v/>
      </c>
    </row>
    <row r="10">
      <c r="A10" s="2" t="inlineStr">
        <is>
          <t>П00002</t>
        </is>
      </c>
      <c r="B10" s="2" t="inlineStr">
        <is>
          <t>Barqaror Logistic Servis MChJ</t>
        </is>
      </c>
      <c r="C10" s="11">
        <f>SUMIFS(Реестр!$G$2:$G$37,Реестр!$E$2:$E$37,$A10,Реестр!$H$2:$H$37,"USD")</f>
        <v/>
      </c>
      <c r="D10" s="2">
        <f>COUNTIFS(Реестр!$E$2:$E$37,$A10,Реестр!$H$2:$H$37,"USD")</f>
        <v/>
      </c>
      <c r="E10" s="11">
        <f>SUMIFS(Реестр!$G$2:$G$37,Реестр!$E$2:$E$37,$A10,Реестр!$H$2:$H$37,"UZS")</f>
        <v/>
      </c>
      <c r="F10" s="2">
        <f>COUNTIFS(Реестр!$E$2:$E$37,$A10,Реестр!$H$2:$H$37,"UZS")</f>
        <v/>
      </c>
      <c r="G10" s="2">
        <f>COUNTIF(Реестр!$E$2:$E$37,$A10)</f>
        <v/>
      </c>
    </row>
    <row r="11">
      <c r="A11" s="2" t="inlineStr">
        <is>
          <t>ПУ002</t>
        </is>
      </c>
      <c r="B11" s="2" t="inlineStr">
        <is>
          <t>Asian Trucks Ltd.</t>
        </is>
      </c>
      <c r="C11" s="11">
        <f>SUMIFS(Реестр!$G$2:$G$37,Реестр!$E$2:$E$37,$A11,Реестр!$H$2:$H$37,"USD")</f>
        <v/>
      </c>
      <c r="D11" s="2">
        <f>COUNTIFS(Реестр!$E$2:$E$37,$A11,Реестр!$H$2:$H$37,"USD")</f>
        <v/>
      </c>
      <c r="E11" s="11">
        <f>SUMIFS(Реестр!$G$2:$G$37,Реестр!$E$2:$E$37,$A11,Реестр!$H$2:$H$37,"UZS")</f>
        <v/>
      </c>
      <c r="F11" s="2">
        <f>COUNTIFS(Реестр!$E$2:$E$37,$A11,Реестр!$H$2:$H$37,"UZS")</f>
        <v/>
      </c>
      <c r="G11" s="2">
        <f>COUNTIF(Реестр!$E$2:$E$37,$A11)</f>
        <v/>
      </c>
    </row>
    <row r="12">
      <c r="A12" s="2" t="inlineStr">
        <is>
          <t>4321</t>
        </is>
      </c>
      <c r="B12" s="2" t="inlineStr">
        <is>
          <t>Imagine Corp</t>
        </is>
      </c>
      <c r="C12" s="11">
        <f>SUMIFS(Реестр!$G$2:$G$37,Реестр!$E$2:$E$37,$A12,Реестр!$H$2:$H$37,"USD")</f>
        <v/>
      </c>
      <c r="D12" s="2">
        <f>COUNTIFS(Реестр!$E$2:$E$37,$A12,Реестр!$H$2:$H$37,"USD")</f>
        <v/>
      </c>
      <c r="E12" s="11">
        <f>SUMIFS(Реестр!$G$2:$G$37,Реестр!$E$2:$E$37,$A12,Реестр!$H$2:$H$37,"UZS")</f>
        <v/>
      </c>
      <c r="F12" s="2">
        <f>COUNTIFS(Реестр!$E$2:$E$37,$A12,Реестр!$H$2:$H$37,"UZS")</f>
        <v/>
      </c>
      <c r="G12" s="2">
        <f>COUNTIF(Реестр!$E$2:$E$37,$A12)</f>
        <v/>
      </c>
    </row>
    <row r="13">
      <c r="A13" s="2" t="inlineStr">
        <is>
          <t>Поставщик</t>
        </is>
      </c>
      <c r="B13" s="2" t="inlineStr">
        <is>
          <t>Поставщик</t>
        </is>
      </c>
      <c r="C13" s="11">
        <f>SUMIFS(Реестр!$G$2:$G$37,Реестр!$E$2:$E$37,$A13,Реестр!$H$2:$H$37,"USD")</f>
        <v/>
      </c>
      <c r="D13" s="2">
        <f>COUNTIFS(Реестр!$E$2:$E$37,$A13,Реестр!$H$2:$H$37,"USD")</f>
        <v/>
      </c>
      <c r="E13" s="11">
        <f>SUMIFS(Реестр!$G$2:$G$37,Реестр!$E$2:$E$37,$A13,Реестр!$H$2:$H$37,"UZS")</f>
        <v/>
      </c>
      <c r="F13" s="2">
        <f>COUNTIFS(Реестр!$E$2:$E$37,$A13,Реестр!$H$2:$H$37,"UZS")</f>
        <v/>
      </c>
      <c r="G13" s="2">
        <f>COUNTIF(Реестр!$E$2:$E$37,$A13)</f>
        <v/>
      </c>
    </row>
    <row r="14">
      <c r="A14" s="2" t="inlineStr">
        <is>
          <t>П00028</t>
        </is>
      </c>
      <c r="B14" s="2" t="inlineStr">
        <is>
          <t>Supplier A</t>
        </is>
      </c>
      <c r="C14" s="11">
        <f>SUMIFS(Реестр!$G$2:$G$37,Реестр!$E$2:$E$37,$A14,Реестр!$H$2:$H$37,"USD")</f>
        <v/>
      </c>
      <c r="D14" s="2">
        <f>COUNTIFS(Реестр!$E$2:$E$37,$A14,Реестр!$H$2:$H$37,"USD")</f>
        <v/>
      </c>
      <c r="E14" s="11">
        <f>SUMIFS(Реестр!$G$2:$G$37,Реестр!$E$2:$E$37,$A14,Реестр!$H$2:$H$37,"UZS")</f>
        <v/>
      </c>
      <c r="F14" s="2">
        <f>COUNTIFS(Реестр!$E$2:$E$37,$A14,Реестр!$H$2:$H$37,"UZS")</f>
        <v/>
      </c>
      <c r="G14" s="2">
        <f>COUNTIF(Реестр!$E$2:$E$37,$A14)</f>
        <v/>
      </c>
    </row>
    <row r="16">
      <c r="B16" s="7" t="inlineStr">
        <is>
          <t>ИТОГО</t>
        </is>
      </c>
      <c r="C16" s="12">
        <f>SUM(C2:C14)</f>
        <v/>
      </c>
      <c r="E16" s="12">
        <f>SUM(E2:E14)</f>
        <v/>
      </c>
      <c r="G16" s="7">
        <f>SUM(G2:G14)</f>
        <v/>
      </c>
    </row>
  </sheetData>
  <autoFilter ref="A1:G14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8" customWidth="1" min="4" max="4"/>
    <col width="12" customWidth="1" min="5" max="5"/>
    <col width="16" customWidth="1" min="6" max="6"/>
    <col width="12" customWidth="1" min="7" max="7"/>
  </cols>
  <sheetData>
    <row r="1">
      <c r="A1" s="10" t="inlineStr">
        <is>
          <t>Месяц</t>
        </is>
      </c>
      <c r="B1" s="10" t="inlineStr">
        <is>
          <t>Начало</t>
        </is>
      </c>
      <c r="C1" s="10" t="inlineStr">
        <is>
          <t>Конец</t>
        </is>
      </c>
      <c r="D1" s="10" t="inlineStr">
        <is>
          <t>Сумма USD</t>
        </is>
      </c>
      <c r="E1" s="10" t="inlineStr">
        <is>
          <t>Счетов USD</t>
        </is>
      </c>
      <c r="F1" s="10" t="inlineStr">
        <is>
          <t>Сумма UZS</t>
        </is>
      </c>
      <c r="G1" s="10" t="inlineStr">
        <is>
          <t>Счетов UZS</t>
        </is>
      </c>
    </row>
    <row r="2">
      <c r="A2" s="2" t="inlineStr">
        <is>
          <t>2026-01</t>
        </is>
      </c>
      <c r="B2" s="3" t="n">
        <v>46023</v>
      </c>
      <c r="C2" s="3" t="n">
        <v>46053</v>
      </c>
      <c r="D2" s="11">
        <f>SUMIFS(Реестр!$G$2:$G$37,Реестр!$C$2:$C$37,"&gt;="&amp;$B2,Реестр!$C$2:$C$37,"&lt;="&amp;$C2,Реестр!$H$2:$H$37,"USD")</f>
        <v/>
      </c>
      <c r="E2" s="2">
        <f>COUNTIFS(Реестр!$C$2:$C$37,"&gt;="&amp;$B2,Реестр!$C$2:$C$37,"&lt;="&amp;$C2,Реестр!$H$2:$H$37,"USD")</f>
        <v/>
      </c>
      <c r="F2" s="11">
        <f>SUMIFS(Реестр!$G$2:$G$37,Реестр!$C$2:$C$37,"&gt;="&amp;$B2,Реестр!$C$2:$C$37,"&lt;="&amp;$C2,Реестр!$H$2:$H$37,"UZS")</f>
        <v/>
      </c>
      <c r="G2" s="2">
        <f>COUNTIFS(Реестр!$C$2:$C$37,"&gt;="&amp;$B2,Реестр!$C$2:$C$37,"&lt;="&amp;$C2,Реестр!$H$2:$H$37,"UZS")</f>
        <v/>
      </c>
    </row>
    <row r="3">
      <c r="A3" s="2" t="inlineStr">
        <is>
          <t>2026-03</t>
        </is>
      </c>
      <c r="B3" s="3" t="n">
        <v>46082</v>
      </c>
      <c r="C3" s="3" t="n">
        <v>46112</v>
      </c>
      <c r="D3" s="11">
        <f>SUMIFS(Реестр!$G$2:$G$37,Реестр!$C$2:$C$37,"&gt;="&amp;$B3,Реестр!$C$2:$C$37,"&lt;="&amp;$C3,Реестр!$H$2:$H$37,"USD")</f>
        <v/>
      </c>
      <c r="E3" s="2">
        <f>COUNTIFS(Реестр!$C$2:$C$37,"&gt;="&amp;$B3,Реестр!$C$2:$C$37,"&lt;="&amp;$C3,Реестр!$H$2:$H$37,"USD")</f>
        <v/>
      </c>
      <c r="F3" s="11">
        <f>SUMIFS(Реестр!$G$2:$G$37,Реестр!$C$2:$C$37,"&gt;="&amp;$B3,Реестр!$C$2:$C$37,"&lt;="&amp;$C3,Реестр!$H$2:$H$37,"UZS")</f>
        <v/>
      </c>
      <c r="G3" s="2">
        <f>COUNTIFS(Реестр!$C$2:$C$37,"&gt;="&amp;$B3,Реестр!$C$2:$C$37,"&lt;="&amp;$C3,Реестр!$H$2:$H$37,"UZS")</f>
        <v/>
      </c>
    </row>
    <row r="4">
      <c r="A4" s="2" t="inlineStr">
        <is>
          <t>2026-05</t>
        </is>
      </c>
      <c r="B4" s="3" t="n">
        <v>46143</v>
      </c>
      <c r="C4" s="3" t="n">
        <v>46173</v>
      </c>
      <c r="D4" s="11">
        <f>SUMIFS(Реестр!$G$2:$G$37,Реестр!$C$2:$C$37,"&gt;="&amp;$B4,Реестр!$C$2:$C$37,"&lt;="&amp;$C4,Реестр!$H$2:$H$37,"USD")</f>
        <v/>
      </c>
      <c r="E4" s="2">
        <f>COUNTIFS(Реестр!$C$2:$C$37,"&gt;="&amp;$B4,Реестр!$C$2:$C$37,"&lt;="&amp;$C4,Реестр!$H$2:$H$37,"USD")</f>
        <v/>
      </c>
      <c r="F4" s="11">
        <f>SUMIFS(Реестр!$G$2:$G$37,Реестр!$C$2:$C$37,"&gt;="&amp;$B4,Реестр!$C$2:$C$37,"&lt;="&amp;$C4,Реестр!$H$2:$H$37,"UZS")</f>
        <v/>
      </c>
      <c r="G4" s="2">
        <f>COUNTIFS(Реестр!$C$2:$C$37,"&gt;="&amp;$B4,Реестр!$C$2:$C$37,"&lt;="&amp;$C4,Реестр!$H$2:$H$37,"UZS")</f>
        <v/>
      </c>
    </row>
    <row r="5">
      <c r="A5" s="2" t="inlineStr">
        <is>
          <t>2026-08</t>
        </is>
      </c>
      <c r="B5" s="3" t="n">
        <v>46235</v>
      </c>
      <c r="C5" s="3" t="n">
        <v>46265</v>
      </c>
      <c r="D5" s="11">
        <f>SUMIFS(Реестр!$G$2:$G$37,Реестр!$C$2:$C$37,"&gt;="&amp;$B5,Реестр!$C$2:$C$37,"&lt;="&amp;$C5,Реестр!$H$2:$H$37,"USD")</f>
        <v/>
      </c>
      <c r="E5" s="2">
        <f>COUNTIFS(Реестр!$C$2:$C$37,"&gt;="&amp;$B5,Реестр!$C$2:$C$37,"&lt;="&amp;$C5,Реестр!$H$2:$H$37,"USD")</f>
        <v/>
      </c>
      <c r="F5" s="11">
        <f>SUMIFS(Реестр!$G$2:$G$37,Реестр!$C$2:$C$37,"&gt;="&amp;$B5,Реестр!$C$2:$C$37,"&lt;="&amp;$C5,Реестр!$H$2:$H$37,"UZS")</f>
        <v/>
      </c>
      <c r="G5" s="2">
        <f>COUNTIFS(Реестр!$C$2:$C$37,"&gt;="&amp;$B5,Реестр!$C$2:$C$37,"&lt;="&amp;$C5,Реестр!$H$2:$H$37,"UZS")</f>
        <v/>
      </c>
    </row>
    <row r="7">
      <c r="A7" s="7" t="inlineStr">
        <is>
          <t>ИТОГО</t>
        </is>
      </c>
      <c r="D7" s="12">
        <f>SUM(D2:D5)</f>
        <v/>
      </c>
      <c r="E7" s="7">
        <f>SUM(E2:E5)</f>
        <v/>
      </c>
      <c r="F7" s="12">
        <f>SUM(F2:F5)</f>
        <v/>
      </c>
      <c r="G7" s="7">
        <f>SUM(G2:G5)</f>
        <v/>
      </c>
    </row>
    <row r="9">
      <c r="A9" s="9" t="inlineStr">
        <is>
          <t>Месяцы без счетов в SAP (02, 04, 06, 07) в таблице отсутствуют — данных за них нет.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cols>
    <col width="18" customWidth="1" min="1" max="1"/>
    <col width="10" customWidth="1" min="2" max="2"/>
    <col width="12" customWidth="1" min="3" max="3"/>
    <col width="32" customWidth="1" min="4" max="4"/>
    <col width="16" customWidth="1" min="5" max="5"/>
    <col width="8" customWidth="1" min="6" max="6"/>
    <col width="70" customWidth="1" min="7" max="7"/>
  </cols>
  <sheetData>
    <row r="1">
      <c r="A1" s="10" t="inlineStr">
        <is>
          <t>Тип</t>
        </is>
      </c>
      <c r="B1" s="10" t="inlineStr">
        <is>
          <t>DocNum</t>
        </is>
      </c>
      <c r="C1" s="10" t="inlineStr">
        <is>
          <t>Дата</t>
        </is>
      </c>
      <c r="D1" s="10" t="inlineStr">
        <is>
          <t>Поставщик</t>
        </is>
      </c>
      <c r="E1" s="10" t="inlineStr">
        <is>
          <t>Сумма</t>
        </is>
      </c>
      <c r="F1" s="10" t="inlineStr">
        <is>
          <t>Валюта</t>
        </is>
      </c>
      <c r="G1" s="10" t="inlineStr">
        <is>
          <t>Что проверить</t>
        </is>
      </c>
    </row>
    <row r="2">
      <c r="A2" s="5" t="inlineStr">
        <is>
          <t>Сумма-выброс</t>
        </is>
      </c>
      <c r="B2" s="2" t="n">
        <v>192</v>
      </c>
      <c r="C2" s="3" t="n">
        <v>46043</v>
      </c>
      <c r="D2" s="2" t="inlineStr">
        <is>
          <t>Sharqona Import Export MChJ</t>
        </is>
      </c>
      <c r="E2" s="11" t="n">
        <v>2396812</v>
      </c>
      <c r="F2" s="2" t="inlineStr">
        <is>
          <t>USD</t>
        </is>
      </c>
      <c r="G2" s="2" t="inlineStr">
        <is>
          <t>Сумма на 3-4 порядка выше остальных счетов в USD. Значение показано как в SAP, не изменено.</t>
        </is>
      </c>
    </row>
    <row r="3">
      <c r="A3" s="5" t="inlineStr">
        <is>
          <t>Сумма-выброс</t>
        </is>
      </c>
      <c r="B3" s="2" t="n">
        <v>193</v>
      </c>
      <c r="C3" s="3" t="n">
        <v>46044</v>
      </c>
      <c r="D3" s="2" t="inlineStr">
        <is>
          <t>Baraka Import Export MChJ</t>
        </is>
      </c>
      <c r="E3" s="11" t="n">
        <v>17568122</v>
      </c>
      <c r="F3" s="2" t="inlineStr">
        <is>
          <t>USD</t>
        </is>
      </c>
      <c r="G3" s="2" t="inlineStr">
        <is>
          <t>Сумма на 3-4 порядка выше остальных счетов в USD. Значение показано как в SAP, не изменено.</t>
        </is>
      </c>
    </row>
    <row r="4">
      <c r="A4" s="5" t="inlineStr">
        <is>
          <t>Возможный дубль</t>
        </is>
      </c>
      <c r="B4" s="2" t="n">
        <v>214</v>
      </c>
      <c r="C4" s="3" t="n">
        <v>46248</v>
      </c>
      <c r="D4" s="2" t="inlineStr">
        <is>
          <t>Baraka Import Export MChJ</t>
        </is>
      </c>
      <c r="E4" s="11" t="n">
        <v>36</v>
      </c>
      <c r="F4" s="2" t="inlineStr">
        <is>
          <t>USD</t>
        </is>
      </c>
      <c r="G4" s="2" t="inlineStr">
        <is>
          <t>Тот же поставщик, дата и сумма, что у другого счёта. Номера документов в SAP разные.</t>
        </is>
      </c>
    </row>
    <row r="5">
      <c r="A5" s="5" t="inlineStr">
        <is>
          <t>Возможный дубль</t>
        </is>
      </c>
      <c r="B5" s="2" t="n">
        <v>215</v>
      </c>
      <c r="C5" s="3" t="n">
        <v>46248</v>
      </c>
      <c r="D5" s="2" t="inlineStr">
        <is>
          <t>Baraka Import Export MChJ</t>
        </is>
      </c>
      <c r="E5" s="11" t="n">
        <v>36</v>
      </c>
      <c r="F5" s="2" t="inlineStr">
        <is>
          <t>USD</t>
        </is>
      </c>
      <c r="G5" s="2" t="inlineStr">
        <is>
          <t>Тот же поставщик, дата и сумма, что у другого счёта. Номера документов в SAP разные.</t>
        </is>
      </c>
    </row>
    <row r="6">
      <c r="A6" s="5" t="inlineStr">
        <is>
          <t>Возможный дубль</t>
        </is>
      </c>
      <c r="B6" s="2" t="n">
        <v>182</v>
      </c>
      <c r="C6" s="3" t="n">
        <v>46028</v>
      </c>
      <c r="D6" s="2" t="inlineStr">
        <is>
          <t>Supplier</t>
        </is>
      </c>
      <c r="E6" s="11" t="n">
        <v>1630</v>
      </c>
      <c r="F6" s="2" t="inlineStr">
        <is>
          <t>USD</t>
        </is>
      </c>
      <c r="G6" s="2" t="inlineStr">
        <is>
          <t>Тот же поставщик, дата и сумма, что у другого счёта. Номера документов в SAP разные.</t>
        </is>
      </c>
    </row>
    <row r="7">
      <c r="A7" s="5" t="inlineStr">
        <is>
          <t>Возможный дубль</t>
        </is>
      </c>
      <c r="B7" s="2" t="n">
        <v>184</v>
      </c>
      <c r="C7" s="3" t="n">
        <v>46028</v>
      </c>
      <c r="D7" s="2" t="inlineStr">
        <is>
          <t>Supplier</t>
        </is>
      </c>
      <c r="E7" s="11" t="n">
        <v>1630</v>
      </c>
      <c r="F7" s="2" t="inlineStr">
        <is>
          <t>USD</t>
        </is>
      </c>
      <c r="G7" s="2" t="inlineStr">
        <is>
          <t>Тот же поставщик, дата и сумма, что у другого счёта. Номера документов в SAP разные.</t>
        </is>
      </c>
    </row>
    <row r="8">
      <c r="A8" s="5" t="inlineStr">
        <is>
          <t>Возможный дубль</t>
        </is>
      </c>
      <c r="B8" s="2" t="n">
        <v>201</v>
      </c>
      <c r="C8" s="3" t="n">
        <v>46023</v>
      </c>
      <c r="D8" s="2" t="inlineStr">
        <is>
          <t>Поставщик</t>
        </is>
      </c>
      <c r="E8" s="11" t="n">
        <v>833.33</v>
      </c>
      <c r="F8" s="2" t="inlineStr">
        <is>
          <t>UZS</t>
        </is>
      </c>
      <c r="G8" s="2" t="inlineStr">
        <is>
          <t>Тот же поставщик, дата и сумма, что у другого счёта. Номера документов в SAP разные.</t>
        </is>
      </c>
    </row>
    <row r="9">
      <c r="A9" s="5" t="inlineStr">
        <is>
          <t>Возможный дубль</t>
        </is>
      </c>
      <c r="B9" s="2" t="n">
        <v>202</v>
      </c>
      <c r="C9" s="3" t="n">
        <v>46023</v>
      </c>
      <c r="D9" s="2" t="inlineStr">
        <is>
          <t>Поставщик</t>
        </is>
      </c>
      <c r="E9" s="11" t="n">
        <v>833.33</v>
      </c>
      <c r="F9" s="2" t="inlineStr">
        <is>
          <t>UZS</t>
        </is>
      </c>
      <c r="G9" s="2" t="inlineStr">
        <is>
          <t>Тот же поставщик, дата и сумма, что у другого счёта. Номера документов в SAP разные.</t>
        </is>
      </c>
    </row>
    <row r="11">
      <c r="A11" s="13" t="inlineStr">
        <is>
          <t>Ничего не исправлено и не удалено: расхождения показаны как есть, решение — за человеком.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26" customWidth="1" min="1" max="1"/>
    <col width="95" customWidth="1" min="2" max="2"/>
  </cols>
  <sheetData>
    <row r="1">
      <c r="A1" s="14" t="inlineStr">
        <is>
          <t>Параметр</t>
        </is>
      </c>
      <c r="B1" s="14" t="inlineStr">
        <is>
          <t>Значение</t>
        </is>
      </c>
    </row>
    <row r="2">
      <c r="A2" s="15" t="inlineStr">
        <is>
          <t>Система</t>
        </is>
      </c>
      <c r="B2" s="16" t="inlineStr">
        <is>
          <t>SAP Business One, Service Layer (доступ только на чтение)</t>
        </is>
      </c>
    </row>
    <row r="3">
      <c r="A3" s="15" t="inlineStr">
        <is>
          <t>Компания</t>
        </is>
      </c>
      <c r="B3" s="16" t="inlineStr">
        <is>
          <t>DEMO2 (база SALES_DEMO2)</t>
        </is>
      </c>
    </row>
    <row r="4">
      <c r="A4" s="15" t="inlineStr">
        <is>
          <t>Версия Service Layer</t>
        </is>
      </c>
      <c r="B4" s="16" t="inlineStr">
        <is>
          <t>1000340</t>
        </is>
      </c>
    </row>
    <row r="5">
      <c r="A5" s="15" t="inlineStr">
        <is>
          <t>Объект</t>
        </is>
      </c>
      <c r="B5" s="16" t="inlineStr">
        <is>
          <t>PurchaseInvoices — входящие счета (A/P Invoices)</t>
        </is>
      </c>
    </row>
    <row r="6">
      <c r="A6" s="15" t="inlineStr">
        <is>
          <t>Фильтр запроса</t>
        </is>
      </c>
      <c r="B6" s="16" t="inlineStr">
        <is>
          <t>DocDate ge '2026-01-01'</t>
        </is>
      </c>
    </row>
    <row r="7">
      <c r="A7" s="15" t="inlineStr">
        <is>
          <t>Выбранные поля</t>
        </is>
      </c>
      <c r="B7" s="16" t="inlineStr">
        <is>
          <t>DocEntry,DocNum,DocDate,CardCode,CardName,DocTotal,DocCurrency,DocDueDate,DocumentStatus</t>
        </is>
      </c>
    </row>
    <row r="8">
      <c r="A8" s="15" t="inlineStr">
        <is>
          <t>Получено строк</t>
        </is>
      </c>
      <c r="B8" s="16" t="n">
        <v>36</v>
      </c>
    </row>
    <row r="9">
      <c r="A9" s="15" t="inlineStr">
        <is>
          <t>Период по данным</t>
        </is>
      </c>
      <c r="B9" s="16" t="inlineStr">
        <is>
          <t>01.01.2026 — 14.08.2026</t>
        </is>
      </c>
    </row>
    <row r="10">
      <c r="A10" s="15" t="inlineStr">
        <is>
          <t>Дата и время сборки</t>
        </is>
      </c>
      <c r="B10" s="16" t="inlineStr">
        <is>
          <t>2026-09-03 18:16</t>
        </is>
      </c>
    </row>
    <row r="11">
      <c r="A11" s="15" t="inlineStr">
        <is>
          <t>Инструмент</t>
        </is>
      </c>
      <c r="B11" s="16" t="inlineStr">
        <is>
          <t>bridge/tools/sap_sl.py --all --csv → work/vhod.csv</t>
        </is>
      </c>
    </row>
    <row r="12">
      <c r="A12" s="15" t="inlineStr">
        <is>
          <t>Валюты</t>
        </is>
      </c>
      <c r="B12" s="16" t="inlineStr">
        <is>
          <t>USD и UZS. Курс не применялся, суммы разных валют не складывались.</t>
        </is>
      </c>
    </row>
    <row r="13">
      <c r="A13" s="15" t="inlineStr">
        <is>
          <t>Обработка</t>
        </is>
      </c>
      <c r="B13" s="16" t="inlineStr">
        <is>
          <t>Суммы, даты, номера и статусы перенесены из SAP без изменений. Добавлены: перевод статуса на русский и признак «возможный дубль».</t>
        </is>
      </c>
    </row>
    <row r="14">
      <c r="A14" s="15" t="inlineStr">
        <is>
          <t>Запись в SAP</t>
        </is>
      </c>
      <c r="B14" s="16" t="inlineStr">
        <is>
          <t>Не производилась. Инструмент работает только на чтение.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2026-09-03T13:16:47Z</dcterms:created>
  <dcterms:modified xmlns:dcterms="http://purl.org/dc/terms/" xmlns:xsi="http://www.w3.org/2001/XMLSchema-instance" xsi:type="dcterms:W3CDTF">2026-09-03T13:16:48Z</dcterms:modified>
</cp:coreProperties>
</file>